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2" name="Çizelge" state="visible" r:id="rId4"/>
    <sheet sheetId="1" name="Vardiyalar" state="visible" r:id="rId5"/>
    <sheet sheetId="3" name="Nasıl kullanılır" state="visible" r:id="rId6"/>
  </sheets>
  <calcPr calcId="171027"/>
</workbook>
</file>

<file path=xl/sharedStrings.xml><?xml version="1.0" encoding="utf-8"?>
<sst xmlns="http://schemas.openxmlformats.org/spreadsheetml/2006/main" count="51" uniqueCount="48">
  <si>
    <t>Aylık Vardiya Çizelgesi</t>
  </si>
  <si>
    <t>Firma / şube:</t>
  </si>
  <si>
    <t>Ay (ayın 1’i):</t>
  </si>
  <si>
    <t>← ayın ilk gününü yazın</t>
  </si>
  <si>
    <t>Hücrelere vardiya kodunu seçin (Vardiyalar sayfası). Haftalık sınır:</t>
  </si>
  <si>
    <t>#</t>
  </si>
  <si>
    <t>Tarih →</t>
  </si>
  <si>
    <t/>
  </si>
  <si>
    <t>Çalışan</t>
  </si>
  <si>
    <t>Toplam saat</t>
  </si>
  <si>
    <t>Ort. haftalık</t>
  </si>
  <si>
    <t>Gece</t>
  </si>
  <si>
    <t>Hafta tatili</t>
  </si>
  <si>
    <t>İzin/rapor</t>
  </si>
  <si>
    <t>Günlük kişi sayısı</t>
  </si>
  <si>
    <t>S — Sabah</t>
  </si>
  <si>
    <t>A — Akşam</t>
  </si>
  <si>
    <t>G — Gece</t>
  </si>
  <si>
    <t>N — Normal (gündüz)</t>
  </si>
  <si>
    <t>Ort. haftalık = aylık toplam ÷ (ayın gün sayısı ÷ 7); kesin haftalık 45 saat kontrolü için www.giris.ai/araclar/calisma-saati-hesaplama. Gece vardiyası 7,5 saati aşamaz; günlük çalışma 11 saati aşamaz. Vardiyayı giriş-çıkışla otomatik karşılaştırmak için: www.giris.ai</t>
  </si>
  <si>
    <t>Kod</t>
  </si>
  <si>
    <t>Vardiya</t>
  </si>
  <si>
    <t>Başlangıç</t>
  </si>
  <si>
    <t>Bitiş</t>
  </si>
  <si>
    <t>Mola (dk)</t>
  </si>
  <si>
    <t>Net saat</t>
  </si>
  <si>
    <t>S</t>
  </si>
  <si>
    <t>Sabah</t>
  </si>
  <si>
    <t>A</t>
  </si>
  <si>
    <t>Akşam</t>
  </si>
  <si>
    <t>G</t>
  </si>
  <si>
    <t>N</t>
  </si>
  <si>
    <t>Normal (gündüz)</t>
  </si>
  <si>
    <t>HT</t>
  </si>
  <si>
    <t>RT</t>
  </si>
  <si>
    <t>Resmi tatil</t>
  </si>
  <si>
    <t>Yİ</t>
  </si>
  <si>
    <t>Yıllık izin</t>
  </si>
  <si>
    <t>R</t>
  </si>
  <si>
    <t>Raporlu</t>
  </si>
  <si>
    <t>Kod ve saatleri değiştirebilir, alt satırlara yeni vardiya ekleyebilirsiniz (A2:F20 aralığı kullanılır).</t>
  </si>
  <si>
    <t>Nasıl kullanılır?</t>
  </si>
  <si>
    <t>1) Vardiyalar sayfasında vardiya kodlarını, başlangıç-bitiş saatlerini ve molaları işyerinize göre düzenleyin. Net saat kendiliğinden hesaplanır.</t>
  </si>
  <si>
    <t>2) Çizelge sayfasında C3 hücresine ayın ilk gününü yazın; tarih ve gün başlıkları dolar.</t>
  </si>
  <si>
    <t>3) Her çalışan için günlere açılır listeden vardiya kodunu seçin (S, A, G, N, HT, RT, Yİ, R).</t>
  </si>
  <si>
    <t>4) Sağdaki sütunlar aylık toplam saati, ortalama haftalık saati (45 üstü kırmızı), gece vardiyası ve izin günlerini gösterir.</t>
  </si>
  <si>
    <t>5) Alttaki “Günlük kişi sayısı” tablosu her gün hangi vardiyada kaç kişi olduğunu gösterir.</t>
  </si>
  <si>
    <t>Hatırlatma: Haftada en az 24 saat kesintisiz hafta tatili verilmelidir. Gece çalışması 7,5 saati, günlük çalışma 11 saati aşamaz.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</si>
</sst>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dd"/>
    <numFmt numFmtId="166" formatCode="hh:mm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i/>
      <color rgb="FF6B7392"/>
    </font>
    <font>
      <i/>
      <color rgb="FF6B7392"/>
      <sz val="9"/>
    </font>
    <font>
      <b/>
      <color rgb="FFFFFFFF"/>
    </font>
    <font>
      <color rgb="FF6B7392"/>
      <sz val="9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4F46E5"/>
      </patternFill>
    </fill>
  </fills>
  <borders count="2">
    <border>
      <left/>
      <right/>
      <top/>
      <bottom/>
      <diagonal/>
    </border>
    <border>
      <left style="thin">
        <color rgb="FFD1D8E6"/>
      </left>
      <right style="thin">
        <color rgb="FFD1D8E6"/>
      </right>
      <top style="thin">
        <color rgb="FFD1D8E6"/>
      </top>
      <bottom style="thin">
        <color rgb="FFD1D8E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0" fillId="2" borderId="0" xfId="0" applyNumberFormat="1" applyFill="1"/>
    <xf numFmtId="0" fontId="3" fillId="0" borderId="0" xfId="0" applyFont="1"/>
    <xf numFmtId="0" fontId="4" fillId="0" borderId="0" xfId="0" applyFont="1"/>
    <xf numFmtId="0" fontId="5" fillId="3" borderId="1" xfId="0" applyFont="1" applyFill="1" applyBorder="1"/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/>
    <xf numFmtId="0" fontId="6" fillId="0" borderId="0" xfId="0" applyFont="1" applyAlignment="1">
      <alignment vertical="top" wrapText="1"/>
    </xf>
    <xf numFmtId="166" fontId="0" fillId="0" borderId="0" xfId="0" applyNumberFormat="1"/>
    <xf numFmtId="2" fontId="0" fillId="0" borderId="0" xfId="0" applyNumberFormat="1"/>
    <xf numFmtId="0" fontId="7" fillId="0" borderId="0" xfId="0" applyFont="1"/>
  </cellXfs>
  <cellStyles count="1">
    <cellStyle name="Normal" xfId="0" builtinId="0"/>
  </cellStyles>
  <dxfs count="3">
    <dxf>
      <font>
        <b/>
        <color rgb="FFDC2626"/>
      </font>
    </dxf>
    <dxf>
      <fill>
        <patternFill patternType="solid">
          <bgColor rgb="FFE0E7FF"/>
        </patternFill>
      </fill>
    </dxf>
    <dxf>
      <fill>
        <patternFill patternType="solid">
          <bgColor rgb="FFF7F8F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1" width="8" customWidth="1"/>
    <col min="2" max="2" width="20" customWidth="1"/>
    <col min="3" max="4" width="11" customWidth="1"/>
    <col min="5" max="6" width="10" customWidth="1"/>
  </cols>
  <sheetData>
    <row r="1" spans="1:6" s="2" customFormat="1" x14ac:dyDescent="0.25">
      <c r="A1" s="2" t="s">
        <v>20</v>
      </c>
      <c r="B1" s="2" t="s">
        <v>21</v>
      </c>
      <c r="C1" s="2" t="s">
        <v>22</v>
      </c>
      <c r="D1" s="2" t="s">
        <v>23</v>
      </c>
      <c r="E1" s="2" t="s">
        <v>24</v>
      </c>
      <c r="F1" s="2" t="s">
        <v>25</v>
      </c>
    </row>
    <row r="2" spans="1:6" x14ac:dyDescent="0.25">
      <c r="A2" t="s">
        <v>26</v>
      </c>
      <c r="B2" t="s">
        <v>27</v>
      </c>
      <c r="C2" s="14">
        <v>0.3333333333333333</v>
      </c>
      <c r="D2" s="14">
        <v>0.6666666666666666</v>
      </c>
      <c r="E2">
        <v>30</v>
      </c>
      <c r="F2" s="15">
        <f>ROUND(MOD(D2-C2,1)*24-E2/60,2)</f>
      </c>
    </row>
    <row r="3" spans="1:6" x14ac:dyDescent="0.25">
      <c r="A3" t="s">
        <v>28</v>
      </c>
      <c r="B3" t="s">
        <v>29</v>
      </c>
      <c r="C3" s="14">
        <v>0.6666666666666666</v>
      </c>
      <c r="D3" s="14">
        <v>0</v>
      </c>
      <c r="E3">
        <v>30</v>
      </c>
      <c r="F3" s="15">
        <f>ROUND(MOD(D3-C3,1)*24-E3/60,2)</f>
      </c>
    </row>
    <row r="4" spans="1:6" x14ac:dyDescent="0.25">
      <c r="A4" t="s">
        <v>30</v>
      </c>
      <c r="B4" t="s">
        <v>11</v>
      </c>
      <c r="C4" s="14">
        <v>0</v>
      </c>
      <c r="D4" s="14">
        <v>0.3333333333333333</v>
      </c>
      <c r="E4">
        <v>30</v>
      </c>
      <c r="F4" s="15">
        <f>ROUND(MOD(D4-C4,1)*24-E4/60,2)</f>
      </c>
    </row>
    <row r="5" spans="1:6" x14ac:dyDescent="0.25">
      <c r="A5" t="s">
        <v>31</v>
      </c>
      <c r="B5" t="s">
        <v>32</v>
      </c>
      <c r="C5" s="14">
        <v>0.3541666666666667</v>
      </c>
      <c r="D5" s="14">
        <v>0.75</v>
      </c>
      <c r="E5">
        <v>60</v>
      </c>
      <c r="F5" s="15">
        <f>ROUND(MOD(D5-C5,1)*24-E5/60,2)</f>
      </c>
    </row>
    <row r="6" spans="1:6" x14ac:dyDescent="0.25">
      <c r="A6" t="s">
        <v>33</v>
      </c>
      <c r="B6" t="s">
        <v>12</v>
      </c>
      <c r="F6" s="15">
        <v>0</v>
      </c>
    </row>
    <row r="7" spans="1:6" x14ac:dyDescent="0.25">
      <c r="A7" t="s">
        <v>34</v>
      </c>
      <c r="B7" t="s">
        <v>35</v>
      </c>
      <c r="F7" s="15">
        <v>0</v>
      </c>
    </row>
    <row r="8" spans="1:6" x14ac:dyDescent="0.25">
      <c r="A8" t="s">
        <v>36</v>
      </c>
      <c r="B8" t="s">
        <v>37</v>
      </c>
      <c r="F8" s="15">
        <v>0</v>
      </c>
    </row>
    <row r="9" spans="1:6" x14ac:dyDescent="0.25">
      <c r="A9" t="s">
        <v>38</v>
      </c>
      <c r="B9" t="s">
        <v>39</v>
      </c>
      <c r="F9" s="15">
        <v>0</v>
      </c>
    </row>
    <row r="11" spans="1:1" x14ac:dyDescent="0.25">
      <c r="A11" s="5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6"/>
  <sheetViews>
    <sheetView workbookViewId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4" customWidth="1"/>
    <col min="2" max="2" width="22" customWidth="1"/>
    <col min="3" max="33" width="5" customWidth="1"/>
    <col min="34" max="35" width="11" customWidth="1"/>
  </cols>
  <sheetData>
    <row r="1" spans="1:3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2:14" x14ac:dyDescent="0.25">
      <c r="B2" s="2" t="s">
        <v>1</v>
      </c>
      <c r="D2"/>
      <c r="E2"/>
      <c r="F2"/>
      <c r="G2"/>
      <c r="H2"/>
      <c r="I2"/>
      <c r="J2"/>
      <c r="K2"/>
      <c r="L2"/>
      <c r="M2"/>
      <c r="N2"/>
    </row>
    <row r="3" spans="2:6" x14ac:dyDescent="0.25">
      <c r="B3" s="2" t="s">
        <v>2</v>
      </c>
      <c r="C3" s="3">
        <v>46023</v>
      </c>
      <c r="D3" s="3"/>
      <c r="E3" s="3"/>
      <c r="F3" s="4" t="s">
        <v>3</v>
      </c>
    </row>
    <row r="4" spans="2:16" x14ac:dyDescent="0.25">
      <c r="B4" s="5" t="s">
        <v>4</v>
      </c>
      <c r="P4">
        <v>45</v>
      </c>
    </row>
    <row r="6" spans="1:33" x14ac:dyDescent="0.25">
      <c r="A6" s="6" t="s">
        <v>5</v>
      </c>
      <c r="B6" s="6" t="s">
        <v>6</v>
      </c>
      <c r="C6" s="7">
        <f>IF(1&lt;=DAY(EOMONTH($C$3,0)),$C$3+0,"")</f>
      </c>
      <c r="D6" s="7">
        <f>IF(2&lt;=DAY(EOMONTH($C$3,0)),$C$3+1,"")</f>
      </c>
      <c r="E6" s="7">
        <f>IF(3&lt;=DAY(EOMONTH($C$3,0)),$C$3+2,"")</f>
      </c>
      <c r="F6" s="7">
        <f>IF(4&lt;=DAY(EOMONTH($C$3,0)),$C$3+3,"")</f>
      </c>
      <c r="G6" s="7">
        <f>IF(5&lt;=DAY(EOMONTH($C$3,0)),$C$3+4,"")</f>
      </c>
      <c r="H6" s="7">
        <f>IF(6&lt;=DAY(EOMONTH($C$3,0)),$C$3+5,"")</f>
      </c>
      <c r="I6" s="7">
        <f>IF(7&lt;=DAY(EOMONTH($C$3,0)),$C$3+6,"")</f>
      </c>
      <c r="J6" s="7">
        <f>IF(8&lt;=DAY(EOMONTH($C$3,0)),$C$3+7,"")</f>
      </c>
      <c r="K6" s="7">
        <f>IF(9&lt;=DAY(EOMONTH($C$3,0)),$C$3+8,"")</f>
      </c>
      <c r="L6" s="7">
        <f>IF(10&lt;=DAY(EOMONTH($C$3,0)),$C$3+9,"")</f>
      </c>
      <c r="M6" s="7">
        <f>IF(11&lt;=DAY(EOMONTH($C$3,0)),$C$3+10,"")</f>
      </c>
      <c r="N6" s="7">
        <f>IF(12&lt;=DAY(EOMONTH($C$3,0)),$C$3+11,"")</f>
      </c>
      <c r="O6" s="7">
        <f>IF(13&lt;=DAY(EOMONTH($C$3,0)),$C$3+12,"")</f>
      </c>
      <c r="P6" s="7">
        <f>IF(14&lt;=DAY(EOMONTH($C$3,0)),$C$3+13,"")</f>
      </c>
      <c r="Q6" s="7">
        <f>IF(15&lt;=DAY(EOMONTH($C$3,0)),$C$3+14,"")</f>
      </c>
      <c r="R6" s="7">
        <f>IF(16&lt;=DAY(EOMONTH($C$3,0)),$C$3+15,"")</f>
      </c>
      <c r="S6" s="7">
        <f>IF(17&lt;=DAY(EOMONTH($C$3,0)),$C$3+16,"")</f>
      </c>
      <c r="T6" s="7">
        <f>IF(18&lt;=DAY(EOMONTH($C$3,0)),$C$3+17,"")</f>
      </c>
      <c r="U6" s="7">
        <f>IF(19&lt;=DAY(EOMONTH($C$3,0)),$C$3+18,"")</f>
      </c>
      <c r="V6" s="7">
        <f>IF(20&lt;=DAY(EOMONTH($C$3,0)),$C$3+19,"")</f>
      </c>
      <c r="W6" s="7">
        <f>IF(21&lt;=DAY(EOMONTH($C$3,0)),$C$3+20,"")</f>
      </c>
      <c r="X6" s="7">
        <f>IF(22&lt;=DAY(EOMONTH($C$3,0)),$C$3+21,"")</f>
      </c>
      <c r="Y6" s="7">
        <f>IF(23&lt;=DAY(EOMONTH($C$3,0)),$C$3+22,"")</f>
      </c>
      <c r="Z6" s="7">
        <f>IF(24&lt;=DAY(EOMONTH($C$3,0)),$C$3+23,"")</f>
      </c>
      <c r="AA6" s="7">
        <f>IF(25&lt;=DAY(EOMONTH($C$3,0)),$C$3+24,"")</f>
      </c>
      <c r="AB6" s="7">
        <f>IF(26&lt;=DAY(EOMONTH($C$3,0)),$C$3+25,"")</f>
      </c>
      <c r="AC6" s="7">
        <f>IF(27&lt;=DAY(EOMONTH($C$3,0)),$C$3+26,"")</f>
      </c>
      <c r="AD6" s="7">
        <f>IF(28&lt;=DAY(EOMONTH($C$3,0)),$C$3+27,"")</f>
      </c>
      <c r="AE6" s="7">
        <f>IF(29&lt;=DAY(EOMONTH($C$3,0)),$C$3+28,"")</f>
      </c>
      <c r="AF6" s="7">
        <f>IF(30&lt;=DAY(EOMONTH($C$3,0)),$C$3+29,"")</f>
      </c>
      <c r="AG6" s="7">
        <f>IF(31&lt;=DAY(EOMONTH($C$3,0)),$C$3+30,"")</f>
      </c>
    </row>
    <row r="7" spans="1:38" x14ac:dyDescent="0.25">
      <c r="A7" s="6" t="s">
        <v>7</v>
      </c>
      <c r="B7" s="6" t="s">
        <v>8</v>
      </c>
      <c r="C7" s="8">
        <f>IF(C6="","",CHOOSE(WEEKDAY(C6,2),"Pt","Sa","Ça","Pe","Cu","Ct","Pz"))</f>
      </c>
      <c r="D7" s="8">
        <f>IF(D6="","",CHOOSE(WEEKDAY(D6,2),"Pt","Sa","Ça","Pe","Cu","Ct","Pz"))</f>
      </c>
      <c r="E7" s="8">
        <f>IF(E6="","",CHOOSE(WEEKDAY(E6,2),"Pt","Sa","Ça","Pe","Cu","Ct","Pz"))</f>
      </c>
      <c r="F7" s="8">
        <f>IF(F6="","",CHOOSE(WEEKDAY(F6,2),"Pt","Sa","Ça","Pe","Cu","Ct","Pz"))</f>
      </c>
      <c r="G7" s="8">
        <f>IF(G6="","",CHOOSE(WEEKDAY(G6,2),"Pt","Sa","Ça","Pe","Cu","Ct","Pz"))</f>
      </c>
      <c r="H7" s="8">
        <f>IF(H6="","",CHOOSE(WEEKDAY(H6,2),"Pt","Sa","Ça","Pe","Cu","Ct","Pz"))</f>
      </c>
      <c r="I7" s="8">
        <f>IF(I6="","",CHOOSE(WEEKDAY(I6,2),"Pt","Sa","Ça","Pe","Cu","Ct","Pz"))</f>
      </c>
      <c r="J7" s="8">
        <f>IF(J6="","",CHOOSE(WEEKDAY(J6,2),"Pt","Sa","Ça","Pe","Cu","Ct","Pz"))</f>
      </c>
      <c r="K7" s="8">
        <f>IF(K6="","",CHOOSE(WEEKDAY(K6,2),"Pt","Sa","Ça","Pe","Cu","Ct","Pz"))</f>
      </c>
      <c r="L7" s="8">
        <f>IF(L6="","",CHOOSE(WEEKDAY(L6,2),"Pt","Sa","Ça","Pe","Cu","Ct","Pz"))</f>
      </c>
      <c r="M7" s="8">
        <f>IF(M6="","",CHOOSE(WEEKDAY(M6,2),"Pt","Sa","Ça","Pe","Cu","Ct","Pz"))</f>
      </c>
      <c r="N7" s="8">
        <f>IF(N6="","",CHOOSE(WEEKDAY(N6,2),"Pt","Sa","Ça","Pe","Cu","Ct","Pz"))</f>
      </c>
      <c r="O7" s="8">
        <f>IF(O6="","",CHOOSE(WEEKDAY(O6,2),"Pt","Sa","Ça","Pe","Cu","Ct","Pz"))</f>
      </c>
      <c r="P7" s="8">
        <f>IF(P6="","",CHOOSE(WEEKDAY(P6,2),"Pt","Sa","Ça","Pe","Cu","Ct","Pz"))</f>
      </c>
      <c r="Q7" s="8">
        <f>IF(Q6="","",CHOOSE(WEEKDAY(Q6,2),"Pt","Sa","Ça","Pe","Cu","Ct","Pz"))</f>
      </c>
      <c r="R7" s="8">
        <f>IF(R6="","",CHOOSE(WEEKDAY(R6,2),"Pt","Sa","Ça","Pe","Cu","Ct","Pz"))</f>
      </c>
      <c r="S7" s="8">
        <f>IF(S6="","",CHOOSE(WEEKDAY(S6,2),"Pt","Sa","Ça","Pe","Cu","Ct","Pz"))</f>
      </c>
      <c r="T7" s="8">
        <f>IF(T6="","",CHOOSE(WEEKDAY(T6,2),"Pt","Sa","Ça","Pe","Cu","Ct","Pz"))</f>
      </c>
      <c r="U7" s="8">
        <f>IF(U6="","",CHOOSE(WEEKDAY(U6,2),"Pt","Sa","Ça","Pe","Cu","Ct","Pz"))</f>
      </c>
      <c r="V7" s="8">
        <f>IF(V6="","",CHOOSE(WEEKDAY(V6,2),"Pt","Sa","Ça","Pe","Cu","Ct","Pz"))</f>
      </c>
      <c r="W7" s="8">
        <f>IF(W6="","",CHOOSE(WEEKDAY(W6,2),"Pt","Sa","Ça","Pe","Cu","Ct","Pz"))</f>
      </c>
      <c r="X7" s="8">
        <f>IF(X6="","",CHOOSE(WEEKDAY(X6,2),"Pt","Sa","Ça","Pe","Cu","Ct","Pz"))</f>
      </c>
      <c r="Y7" s="8">
        <f>IF(Y6="","",CHOOSE(WEEKDAY(Y6,2),"Pt","Sa","Ça","Pe","Cu","Ct","Pz"))</f>
      </c>
      <c r="Z7" s="8">
        <f>IF(Z6="","",CHOOSE(WEEKDAY(Z6,2),"Pt","Sa","Ça","Pe","Cu","Ct","Pz"))</f>
      </c>
      <c r="AA7" s="8">
        <f>IF(AA6="","",CHOOSE(WEEKDAY(AA6,2),"Pt","Sa","Ça","Pe","Cu","Ct","Pz"))</f>
      </c>
      <c r="AB7" s="8">
        <f>IF(AB6="","",CHOOSE(WEEKDAY(AB6,2),"Pt","Sa","Ça","Pe","Cu","Ct","Pz"))</f>
      </c>
      <c r="AC7" s="8">
        <f>IF(AC6="","",CHOOSE(WEEKDAY(AC6,2),"Pt","Sa","Ça","Pe","Cu","Ct","Pz"))</f>
      </c>
      <c r="AD7" s="8">
        <f>IF(AD6="","",CHOOSE(WEEKDAY(AD6,2),"Pt","Sa","Ça","Pe","Cu","Ct","Pz"))</f>
      </c>
      <c r="AE7" s="8">
        <f>IF(AE6="","",CHOOSE(WEEKDAY(AE6,2),"Pt","Sa","Ça","Pe","Cu","Ct","Pz"))</f>
      </c>
      <c r="AF7" s="8">
        <f>IF(AF6="","",CHOOSE(WEEKDAY(AF6,2),"Pt","Sa","Ça","Pe","Cu","Ct","Pz"))</f>
      </c>
      <c r="AG7" s="8">
        <f>IF(AG6="","",CHOOSE(WEEKDAY(AG6,2),"Pt","Sa","Ça","Pe","Cu","Ct","Pz"))</f>
      </c>
      <c r="AH7" s="9" t="s">
        <v>9</v>
      </c>
      <c r="AI7" s="9" t="s">
        <v>10</v>
      </c>
      <c r="AJ7" s="9" t="s">
        <v>11</v>
      </c>
      <c r="AK7" s="9" t="s">
        <v>12</v>
      </c>
      <c r="AL7" s="9" t="s">
        <v>13</v>
      </c>
    </row>
    <row r="8" spans="1:38" x14ac:dyDescent="0.25">
      <c r="A8" s="10">
        <v>1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2">
        <f>SUMPRODUCT(COUNTIF($C8:$AG8,Vardiyalar!$A$2:$A$20),Vardiyalar!$F$2:$F$20)</f>
      </c>
      <c r="AI8" s="12">
        <f>ROUND(AH8/(DAY(EOMONTH($C$3,0))/7),2)</f>
      </c>
      <c r="AJ8" s="10">
        <f>COUNTIF($C8:$AG8,"G")</f>
      </c>
      <c r="AK8" s="10">
        <f>COUNTIF($C8:$AG8,"HT")</f>
      </c>
      <c r="AL8" s="10">
        <f>COUNTIF($C8:$AG8,"Yİ")+COUNTIF($C8:$AG8,"R")</f>
      </c>
    </row>
    <row r="9" spans="1:38" x14ac:dyDescent="0.25">
      <c r="A9" s="10">
        <v>2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2">
        <f>SUMPRODUCT(COUNTIF($C9:$AG9,Vardiyalar!$A$2:$A$20),Vardiyalar!$F$2:$F$20)</f>
      </c>
      <c r="AI9" s="12">
        <f>ROUND(AH9/(DAY(EOMONTH($C$3,0))/7),2)</f>
      </c>
      <c r="AJ9" s="10">
        <f>COUNTIF($C9:$AG9,"G")</f>
      </c>
      <c r="AK9" s="10">
        <f>COUNTIF($C9:$AG9,"HT")</f>
      </c>
      <c r="AL9" s="10">
        <f>COUNTIF($C9:$AG9,"Yİ")+COUNTIF($C9:$AG9,"R")</f>
      </c>
    </row>
    <row r="10" spans="1:38" x14ac:dyDescent="0.25">
      <c r="A10" s="10">
        <v>3</v>
      </c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2">
        <f>SUMPRODUCT(COUNTIF($C10:$AG10,Vardiyalar!$A$2:$A$20),Vardiyalar!$F$2:$F$20)</f>
      </c>
      <c r="AI10" s="12">
        <f>ROUND(AH10/(DAY(EOMONTH($C$3,0))/7),2)</f>
      </c>
      <c r="AJ10" s="10">
        <f>COUNTIF($C10:$AG10,"G")</f>
      </c>
      <c r="AK10" s="10">
        <f>COUNTIF($C10:$AG10,"HT")</f>
      </c>
      <c r="AL10" s="10">
        <f>COUNTIF($C10:$AG10,"Yİ")+COUNTIF($C10:$AG10,"R")</f>
      </c>
    </row>
    <row r="11" spans="1:38" x14ac:dyDescent="0.25">
      <c r="A11" s="10">
        <v>4</v>
      </c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2">
        <f>SUMPRODUCT(COUNTIF($C11:$AG11,Vardiyalar!$A$2:$A$20),Vardiyalar!$F$2:$F$20)</f>
      </c>
      <c r="AI11" s="12">
        <f>ROUND(AH11/(DAY(EOMONTH($C$3,0))/7),2)</f>
      </c>
      <c r="AJ11" s="10">
        <f>COUNTIF($C11:$AG11,"G")</f>
      </c>
      <c r="AK11" s="10">
        <f>COUNTIF($C11:$AG11,"HT")</f>
      </c>
      <c r="AL11" s="10">
        <f>COUNTIF($C11:$AG11,"Yİ")+COUNTIF($C11:$AG11,"R")</f>
      </c>
    </row>
    <row r="12" spans="1:38" x14ac:dyDescent="0.25">
      <c r="A12" s="10">
        <v>5</v>
      </c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2">
        <f>SUMPRODUCT(COUNTIF($C12:$AG12,Vardiyalar!$A$2:$A$20),Vardiyalar!$F$2:$F$20)</f>
      </c>
      <c r="AI12" s="12">
        <f>ROUND(AH12/(DAY(EOMONTH($C$3,0))/7),2)</f>
      </c>
      <c r="AJ12" s="10">
        <f>COUNTIF($C12:$AG12,"G")</f>
      </c>
      <c r="AK12" s="10">
        <f>COUNTIF($C12:$AG12,"HT")</f>
      </c>
      <c r="AL12" s="10">
        <f>COUNTIF($C12:$AG12,"Yİ")+COUNTIF($C12:$AG12,"R")</f>
      </c>
    </row>
    <row r="13" spans="1:38" x14ac:dyDescent="0.25">
      <c r="A13" s="10">
        <v>6</v>
      </c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2">
        <f>SUMPRODUCT(COUNTIF($C13:$AG13,Vardiyalar!$A$2:$A$20),Vardiyalar!$F$2:$F$20)</f>
      </c>
      <c r="AI13" s="12">
        <f>ROUND(AH13/(DAY(EOMONTH($C$3,0))/7),2)</f>
      </c>
      <c r="AJ13" s="10">
        <f>COUNTIF($C13:$AG13,"G")</f>
      </c>
      <c r="AK13" s="10">
        <f>COUNTIF($C13:$AG13,"HT")</f>
      </c>
      <c r="AL13" s="10">
        <f>COUNTIF($C13:$AG13,"Yİ")+COUNTIF($C13:$AG13,"R")</f>
      </c>
    </row>
    <row r="14" spans="1:38" x14ac:dyDescent="0.25">
      <c r="A14" s="10">
        <v>7</v>
      </c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2">
        <f>SUMPRODUCT(COUNTIF($C14:$AG14,Vardiyalar!$A$2:$A$20),Vardiyalar!$F$2:$F$20)</f>
      </c>
      <c r="AI14" s="12">
        <f>ROUND(AH14/(DAY(EOMONTH($C$3,0))/7),2)</f>
      </c>
      <c r="AJ14" s="10">
        <f>COUNTIF($C14:$AG14,"G")</f>
      </c>
      <c r="AK14" s="10">
        <f>COUNTIF($C14:$AG14,"HT")</f>
      </c>
      <c r="AL14" s="10">
        <f>COUNTIF($C14:$AG14,"Yİ")+COUNTIF($C14:$AG14,"R")</f>
      </c>
    </row>
    <row r="15" spans="1:38" x14ac:dyDescent="0.25">
      <c r="A15" s="10">
        <v>8</v>
      </c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2">
        <f>SUMPRODUCT(COUNTIF($C15:$AG15,Vardiyalar!$A$2:$A$20),Vardiyalar!$F$2:$F$20)</f>
      </c>
      <c r="AI15" s="12">
        <f>ROUND(AH15/(DAY(EOMONTH($C$3,0))/7),2)</f>
      </c>
      <c r="AJ15" s="10">
        <f>COUNTIF($C15:$AG15,"G")</f>
      </c>
      <c r="AK15" s="10">
        <f>COUNTIF($C15:$AG15,"HT")</f>
      </c>
      <c r="AL15" s="10">
        <f>COUNTIF($C15:$AG15,"Yİ")+COUNTIF($C15:$AG15,"R")</f>
      </c>
    </row>
    <row r="16" spans="1:38" x14ac:dyDescent="0.25">
      <c r="A16" s="10">
        <v>9</v>
      </c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2">
        <f>SUMPRODUCT(COUNTIF($C16:$AG16,Vardiyalar!$A$2:$A$20),Vardiyalar!$F$2:$F$20)</f>
      </c>
      <c r="AI16" s="12">
        <f>ROUND(AH16/(DAY(EOMONTH($C$3,0))/7),2)</f>
      </c>
      <c r="AJ16" s="10">
        <f>COUNTIF($C16:$AG16,"G")</f>
      </c>
      <c r="AK16" s="10">
        <f>COUNTIF($C16:$AG16,"HT")</f>
      </c>
      <c r="AL16" s="10">
        <f>COUNTIF($C16:$AG16,"Yİ")+COUNTIF($C16:$AG16,"R")</f>
      </c>
    </row>
    <row r="17" spans="1:38" x14ac:dyDescent="0.25">
      <c r="A17" s="10">
        <v>10</v>
      </c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2">
        <f>SUMPRODUCT(COUNTIF($C17:$AG17,Vardiyalar!$A$2:$A$20),Vardiyalar!$F$2:$F$20)</f>
      </c>
      <c r="AI17" s="12">
        <f>ROUND(AH17/(DAY(EOMONTH($C$3,0))/7),2)</f>
      </c>
      <c r="AJ17" s="10">
        <f>COUNTIF($C17:$AG17,"G")</f>
      </c>
      <c r="AK17" s="10">
        <f>COUNTIF($C17:$AG17,"HT")</f>
      </c>
      <c r="AL17" s="10">
        <f>COUNTIF($C17:$AG17,"Yİ")+COUNTIF($C17:$AG17,"R")</f>
      </c>
    </row>
    <row r="18" spans="1:38" x14ac:dyDescent="0.25">
      <c r="A18" s="10">
        <v>11</v>
      </c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2">
        <f>SUMPRODUCT(COUNTIF($C18:$AG18,Vardiyalar!$A$2:$A$20),Vardiyalar!$F$2:$F$20)</f>
      </c>
      <c r="AI18" s="12">
        <f>ROUND(AH18/(DAY(EOMONTH($C$3,0))/7),2)</f>
      </c>
      <c r="AJ18" s="10">
        <f>COUNTIF($C18:$AG18,"G")</f>
      </c>
      <c r="AK18" s="10">
        <f>COUNTIF($C18:$AG18,"HT")</f>
      </c>
      <c r="AL18" s="10">
        <f>COUNTIF($C18:$AG18,"Yİ")+COUNTIF($C18:$AG18,"R")</f>
      </c>
    </row>
    <row r="19" spans="1:38" x14ac:dyDescent="0.25">
      <c r="A19" s="10">
        <v>12</v>
      </c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2">
        <f>SUMPRODUCT(COUNTIF($C19:$AG19,Vardiyalar!$A$2:$A$20),Vardiyalar!$F$2:$F$20)</f>
      </c>
      <c r="AI19" s="12">
        <f>ROUND(AH19/(DAY(EOMONTH($C$3,0))/7),2)</f>
      </c>
      <c r="AJ19" s="10">
        <f>COUNTIF($C19:$AG19,"G")</f>
      </c>
      <c r="AK19" s="10">
        <f>COUNTIF($C19:$AG19,"HT")</f>
      </c>
      <c r="AL19" s="10">
        <f>COUNTIF($C19:$AG19,"Yİ")+COUNTIF($C19:$AG19,"R")</f>
      </c>
    </row>
    <row r="20" spans="1:38" x14ac:dyDescent="0.25">
      <c r="A20" s="10">
        <v>13</v>
      </c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2">
        <f>SUMPRODUCT(COUNTIF($C20:$AG20,Vardiyalar!$A$2:$A$20),Vardiyalar!$F$2:$F$20)</f>
      </c>
      <c r="AI20" s="12">
        <f>ROUND(AH20/(DAY(EOMONTH($C$3,0))/7),2)</f>
      </c>
      <c r="AJ20" s="10">
        <f>COUNTIF($C20:$AG20,"G")</f>
      </c>
      <c r="AK20" s="10">
        <f>COUNTIF($C20:$AG20,"HT")</f>
      </c>
      <c r="AL20" s="10">
        <f>COUNTIF($C20:$AG20,"Yİ")+COUNTIF($C20:$AG20,"R")</f>
      </c>
    </row>
    <row r="21" spans="1:38" x14ac:dyDescent="0.25">
      <c r="A21" s="10">
        <v>14</v>
      </c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2">
        <f>SUMPRODUCT(COUNTIF($C21:$AG21,Vardiyalar!$A$2:$A$20),Vardiyalar!$F$2:$F$20)</f>
      </c>
      <c r="AI21" s="12">
        <f>ROUND(AH21/(DAY(EOMONTH($C$3,0))/7),2)</f>
      </c>
      <c r="AJ21" s="10">
        <f>COUNTIF($C21:$AG21,"G")</f>
      </c>
      <c r="AK21" s="10">
        <f>COUNTIF($C21:$AG21,"HT")</f>
      </c>
      <c r="AL21" s="10">
        <f>COUNTIF($C21:$AG21,"Yİ")+COUNTIF($C21:$AG21,"R")</f>
      </c>
    </row>
    <row r="22" spans="1:38" x14ac:dyDescent="0.25">
      <c r="A22" s="10">
        <v>15</v>
      </c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2">
        <f>SUMPRODUCT(COUNTIF($C22:$AG22,Vardiyalar!$A$2:$A$20),Vardiyalar!$F$2:$F$20)</f>
      </c>
      <c r="AI22" s="12">
        <f>ROUND(AH22/(DAY(EOMONTH($C$3,0))/7),2)</f>
      </c>
      <c r="AJ22" s="10">
        <f>COUNTIF($C22:$AG22,"G")</f>
      </c>
      <c r="AK22" s="10">
        <f>COUNTIF($C22:$AG22,"HT")</f>
      </c>
      <c r="AL22" s="10">
        <f>COUNTIF($C22:$AG22,"Yİ")+COUNTIF($C22:$AG22,"R")</f>
      </c>
    </row>
    <row r="23" spans="1:38" x14ac:dyDescent="0.25">
      <c r="A23" s="10">
        <v>16</v>
      </c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2">
        <f>SUMPRODUCT(COUNTIF($C23:$AG23,Vardiyalar!$A$2:$A$20),Vardiyalar!$F$2:$F$20)</f>
      </c>
      <c r="AI23" s="12">
        <f>ROUND(AH23/(DAY(EOMONTH($C$3,0))/7),2)</f>
      </c>
      <c r="AJ23" s="10">
        <f>COUNTIF($C23:$AG23,"G")</f>
      </c>
      <c r="AK23" s="10">
        <f>COUNTIF($C23:$AG23,"HT")</f>
      </c>
      <c r="AL23" s="10">
        <f>COUNTIF($C23:$AG23,"Yİ")+COUNTIF($C23:$AG23,"R")</f>
      </c>
    </row>
    <row r="24" spans="1:38" x14ac:dyDescent="0.25">
      <c r="A24" s="10">
        <v>17</v>
      </c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2">
        <f>SUMPRODUCT(COUNTIF($C24:$AG24,Vardiyalar!$A$2:$A$20),Vardiyalar!$F$2:$F$20)</f>
      </c>
      <c r="AI24" s="12">
        <f>ROUND(AH24/(DAY(EOMONTH($C$3,0))/7),2)</f>
      </c>
      <c r="AJ24" s="10">
        <f>COUNTIF($C24:$AG24,"G")</f>
      </c>
      <c r="AK24" s="10">
        <f>COUNTIF($C24:$AG24,"HT")</f>
      </c>
      <c r="AL24" s="10">
        <f>COUNTIF($C24:$AG24,"Yİ")+COUNTIF($C24:$AG24,"R")</f>
      </c>
    </row>
    <row r="25" spans="1:38" x14ac:dyDescent="0.25">
      <c r="A25" s="10">
        <v>18</v>
      </c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2">
        <f>SUMPRODUCT(COUNTIF($C25:$AG25,Vardiyalar!$A$2:$A$20),Vardiyalar!$F$2:$F$20)</f>
      </c>
      <c r="AI25" s="12">
        <f>ROUND(AH25/(DAY(EOMONTH($C$3,0))/7),2)</f>
      </c>
      <c r="AJ25" s="10">
        <f>COUNTIF($C25:$AG25,"G")</f>
      </c>
      <c r="AK25" s="10">
        <f>COUNTIF($C25:$AG25,"HT")</f>
      </c>
      <c r="AL25" s="10">
        <f>COUNTIF($C25:$AG25,"Yİ")+COUNTIF($C25:$AG25,"R")</f>
      </c>
    </row>
    <row r="26" spans="1:38" x14ac:dyDescent="0.25">
      <c r="A26" s="10">
        <v>19</v>
      </c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2">
        <f>SUMPRODUCT(COUNTIF($C26:$AG26,Vardiyalar!$A$2:$A$20),Vardiyalar!$F$2:$F$20)</f>
      </c>
      <c r="AI26" s="12">
        <f>ROUND(AH26/(DAY(EOMONTH($C$3,0))/7),2)</f>
      </c>
      <c r="AJ26" s="10">
        <f>COUNTIF($C26:$AG26,"G")</f>
      </c>
      <c r="AK26" s="10">
        <f>COUNTIF($C26:$AG26,"HT")</f>
      </c>
      <c r="AL26" s="10">
        <f>COUNTIF($C26:$AG26,"Yİ")+COUNTIF($C26:$AG26,"R")</f>
      </c>
    </row>
    <row r="27" spans="1:38" x14ac:dyDescent="0.25">
      <c r="A27" s="10">
        <v>20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2">
        <f>SUMPRODUCT(COUNTIF($C27:$AG27,Vardiyalar!$A$2:$A$20),Vardiyalar!$F$2:$F$20)</f>
      </c>
      <c r="AI27" s="12">
        <f>ROUND(AH27/(DAY(EOMONTH($C$3,0))/7),2)</f>
      </c>
      <c r="AJ27" s="10">
        <f>COUNTIF($C27:$AG27,"G")</f>
      </c>
      <c r="AK27" s="10">
        <f>COUNTIF($C27:$AG27,"HT")</f>
      </c>
      <c r="AL27" s="10">
        <f>COUNTIF($C27:$AG27,"Yİ")+COUNTIF($C27:$AG27,"R")</f>
      </c>
    </row>
    <row r="29" spans="2:2" x14ac:dyDescent="0.25">
      <c r="B29" s="2" t="s">
        <v>14</v>
      </c>
    </row>
    <row r="30" spans="2:33" x14ac:dyDescent="0.25">
      <c r="B30" s="10" t="s">
        <v>15</v>
      </c>
      <c r="C30" s="11">
        <f>IF(C$6="","",COUNTIF(C$8:C$27,"S"))</f>
      </c>
      <c r="D30" s="11">
        <f>IF(D$6="","",COUNTIF(D$8:D$27,"S"))</f>
      </c>
      <c r="E30" s="11">
        <f>IF(E$6="","",COUNTIF(E$8:E$27,"S"))</f>
      </c>
      <c r="F30" s="11">
        <f>IF(F$6="","",COUNTIF(F$8:F$27,"S"))</f>
      </c>
      <c r="G30" s="11">
        <f>IF(G$6="","",COUNTIF(G$8:G$27,"S"))</f>
      </c>
      <c r="H30" s="11">
        <f>IF(H$6="","",COUNTIF(H$8:H$27,"S"))</f>
      </c>
      <c r="I30" s="11">
        <f>IF(I$6="","",COUNTIF(I$8:I$27,"S"))</f>
      </c>
      <c r="J30" s="11">
        <f>IF(J$6="","",COUNTIF(J$8:J$27,"S"))</f>
      </c>
      <c r="K30" s="11">
        <f>IF(K$6="","",COUNTIF(K$8:K$27,"S"))</f>
      </c>
      <c r="L30" s="11">
        <f>IF(L$6="","",COUNTIF(L$8:L$27,"S"))</f>
      </c>
      <c r="M30" s="11">
        <f>IF(M$6="","",COUNTIF(M$8:M$27,"S"))</f>
      </c>
      <c r="N30" s="11">
        <f>IF(N$6="","",COUNTIF(N$8:N$27,"S"))</f>
      </c>
      <c r="O30" s="11">
        <f>IF(O$6="","",COUNTIF(O$8:O$27,"S"))</f>
      </c>
      <c r="P30" s="11">
        <f>IF(P$6="","",COUNTIF(P$8:P$27,"S"))</f>
      </c>
      <c r="Q30" s="11">
        <f>IF(Q$6="","",COUNTIF(Q$8:Q$27,"S"))</f>
      </c>
      <c r="R30" s="11">
        <f>IF(R$6="","",COUNTIF(R$8:R$27,"S"))</f>
      </c>
      <c r="S30" s="11">
        <f>IF(S$6="","",COUNTIF(S$8:S$27,"S"))</f>
      </c>
      <c r="T30" s="11">
        <f>IF(T$6="","",COUNTIF(T$8:T$27,"S"))</f>
      </c>
      <c r="U30" s="11">
        <f>IF(U$6="","",COUNTIF(U$8:U$27,"S"))</f>
      </c>
      <c r="V30" s="11">
        <f>IF(V$6="","",COUNTIF(V$8:V$27,"S"))</f>
      </c>
      <c r="W30" s="11">
        <f>IF(W$6="","",COUNTIF(W$8:W$27,"S"))</f>
      </c>
      <c r="X30" s="11">
        <f>IF(X$6="","",COUNTIF(X$8:X$27,"S"))</f>
      </c>
      <c r="Y30" s="11">
        <f>IF(Y$6="","",COUNTIF(Y$8:Y$27,"S"))</f>
      </c>
      <c r="Z30" s="11">
        <f>IF(Z$6="","",COUNTIF(Z$8:Z$27,"S"))</f>
      </c>
      <c r="AA30" s="11">
        <f>IF(AA$6="","",COUNTIF(AA$8:AA$27,"S"))</f>
      </c>
      <c r="AB30" s="11">
        <f>IF(AB$6="","",COUNTIF(AB$8:AB$27,"S"))</f>
      </c>
      <c r="AC30" s="11">
        <f>IF(AC$6="","",COUNTIF(AC$8:AC$27,"S"))</f>
      </c>
      <c r="AD30" s="11">
        <f>IF(AD$6="","",COUNTIF(AD$8:AD$27,"S"))</f>
      </c>
      <c r="AE30" s="11">
        <f>IF(AE$6="","",COUNTIF(AE$8:AE$27,"S"))</f>
      </c>
      <c r="AF30" s="11">
        <f>IF(AF$6="","",COUNTIF(AF$8:AF$27,"S"))</f>
      </c>
      <c r="AG30" s="11">
        <f>IF(AG$6="","",COUNTIF(AG$8:AG$27,"S"))</f>
      </c>
    </row>
    <row r="31" spans="2:33" x14ac:dyDescent="0.25">
      <c r="B31" s="10" t="s">
        <v>16</v>
      </c>
      <c r="C31" s="11">
        <f>IF(C$6="","",COUNTIF(C$8:C$27,"A"))</f>
      </c>
      <c r="D31" s="11">
        <f>IF(D$6="","",COUNTIF(D$8:D$27,"A"))</f>
      </c>
      <c r="E31" s="11">
        <f>IF(E$6="","",COUNTIF(E$8:E$27,"A"))</f>
      </c>
      <c r="F31" s="11">
        <f>IF(F$6="","",COUNTIF(F$8:F$27,"A"))</f>
      </c>
      <c r="G31" s="11">
        <f>IF(G$6="","",COUNTIF(G$8:G$27,"A"))</f>
      </c>
      <c r="H31" s="11">
        <f>IF(H$6="","",COUNTIF(H$8:H$27,"A"))</f>
      </c>
      <c r="I31" s="11">
        <f>IF(I$6="","",COUNTIF(I$8:I$27,"A"))</f>
      </c>
      <c r="J31" s="11">
        <f>IF(J$6="","",COUNTIF(J$8:J$27,"A"))</f>
      </c>
      <c r="K31" s="11">
        <f>IF(K$6="","",COUNTIF(K$8:K$27,"A"))</f>
      </c>
      <c r="L31" s="11">
        <f>IF(L$6="","",COUNTIF(L$8:L$27,"A"))</f>
      </c>
      <c r="M31" s="11">
        <f>IF(M$6="","",COUNTIF(M$8:M$27,"A"))</f>
      </c>
      <c r="N31" s="11">
        <f>IF(N$6="","",COUNTIF(N$8:N$27,"A"))</f>
      </c>
      <c r="O31" s="11">
        <f>IF(O$6="","",COUNTIF(O$8:O$27,"A"))</f>
      </c>
      <c r="P31" s="11">
        <f>IF(P$6="","",COUNTIF(P$8:P$27,"A"))</f>
      </c>
      <c r="Q31" s="11">
        <f>IF(Q$6="","",COUNTIF(Q$8:Q$27,"A"))</f>
      </c>
      <c r="R31" s="11">
        <f>IF(R$6="","",COUNTIF(R$8:R$27,"A"))</f>
      </c>
      <c r="S31" s="11">
        <f>IF(S$6="","",COUNTIF(S$8:S$27,"A"))</f>
      </c>
      <c r="T31" s="11">
        <f>IF(T$6="","",COUNTIF(T$8:T$27,"A"))</f>
      </c>
      <c r="U31" s="11">
        <f>IF(U$6="","",COUNTIF(U$8:U$27,"A"))</f>
      </c>
      <c r="V31" s="11">
        <f>IF(V$6="","",COUNTIF(V$8:V$27,"A"))</f>
      </c>
      <c r="W31" s="11">
        <f>IF(W$6="","",COUNTIF(W$8:W$27,"A"))</f>
      </c>
      <c r="X31" s="11">
        <f>IF(X$6="","",COUNTIF(X$8:X$27,"A"))</f>
      </c>
      <c r="Y31" s="11">
        <f>IF(Y$6="","",COUNTIF(Y$8:Y$27,"A"))</f>
      </c>
      <c r="Z31" s="11">
        <f>IF(Z$6="","",COUNTIF(Z$8:Z$27,"A"))</f>
      </c>
      <c r="AA31" s="11">
        <f>IF(AA$6="","",COUNTIF(AA$8:AA$27,"A"))</f>
      </c>
      <c r="AB31" s="11">
        <f>IF(AB$6="","",COUNTIF(AB$8:AB$27,"A"))</f>
      </c>
      <c r="AC31" s="11">
        <f>IF(AC$6="","",COUNTIF(AC$8:AC$27,"A"))</f>
      </c>
      <c r="AD31" s="11">
        <f>IF(AD$6="","",COUNTIF(AD$8:AD$27,"A"))</f>
      </c>
      <c r="AE31" s="11">
        <f>IF(AE$6="","",COUNTIF(AE$8:AE$27,"A"))</f>
      </c>
      <c r="AF31" s="11">
        <f>IF(AF$6="","",COUNTIF(AF$8:AF$27,"A"))</f>
      </c>
      <c r="AG31" s="11">
        <f>IF(AG$6="","",COUNTIF(AG$8:AG$27,"A"))</f>
      </c>
    </row>
    <row r="32" spans="2:33" x14ac:dyDescent="0.25">
      <c r="B32" s="10" t="s">
        <v>17</v>
      </c>
      <c r="C32" s="11">
        <f>IF(C$6="","",COUNTIF(C$8:C$27,"G"))</f>
      </c>
      <c r="D32" s="11">
        <f>IF(D$6="","",COUNTIF(D$8:D$27,"G"))</f>
      </c>
      <c r="E32" s="11">
        <f>IF(E$6="","",COUNTIF(E$8:E$27,"G"))</f>
      </c>
      <c r="F32" s="11">
        <f>IF(F$6="","",COUNTIF(F$8:F$27,"G"))</f>
      </c>
      <c r="G32" s="11">
        <f>IF(G$6="","",COUNTIF(G$8:G$27,"G"))</f>
      </c>
      <c r="H32" s="11">
        <f>IF(H$6="","",COUNTIF(H$8:H$27,"G"))</f>
      </c>
      <c r="I32" s="11">
        <f>IF(I$6="","",COUNTIF(I$8:I$27,"G"))</f>
      </c>
      <c r="J32" s="11">
        <f>IF(J$6="","",COUNTIF(J$8:J$27,"G"))</f>
      </c>
      <c r="K32" s="11">
        <f>IF(K$6="","",COUNTIF(K$8:K$27,"G"))</f>
      </c>
      <c r="L32" s="11">
        <f>IF(L$6="","",COUNTIF(L$8:L$27,"G"))</f>
      </c>
      <c r="M32" s="11">
        <f>IF(M$6="","",COUNTIF(M$8:M$27,"G"))</f>
      </c>
      <c r="N32" s="11">
        <f>IF(N$6="","",COUNTIF(N$8:N$27,"G"))</f>
      </c>
      <c r="O32" s="11">
        <f>IF(O$6="","",COUNTIF(O$8:O$27,"G"))</f>
      </c>
      <c r="P32" s="11">
        <f>IF(P$6="","",COUNTIF(P$8:P$27,"G"))</f>
      </c>
      <c r="Q32" s="11">
        <f>IF(Q$6="","",COUNTIF(Q$8:Q$27,"G"))</f>
      </c>
      <c r="R32" s="11">
        <f>IF(R$6="","",COUNTIF(R$8:R$27,"G"))</f>
      </c>
      <c r="S32" s="11">
        <f>IF(S$6="","",COUNTIF(S$8:S$27,"G"))</f>
      </c>
      <c r="T32" s="11">
        <f>IF(T$6="","",COUNTIF(T$8:T$27,"G"))</f>
      </c>
      <c r="U32" s="11">
        <f>IF(U$6="","",COUNTIF(U$8:U$27,"G"))</f>
      </c>
      <c r="V32" s="11">
        <f>IF(V$6="","",COUNTIF(V$8:V$27,"G"))</f>
      </c>
      <c r="W32" s="11">
        <f>IF(W$6="","",COUNTIF(W$8:W$27,"G"))</f>
      </c>
      <c r="X32" s="11">
        <f>IF(X$6="","",COUNTIF(X$8:X$27,"G"))</f>
      </c>
      <c r="Y32" s="11">
        <f>IF(Y$6="","",COUNTIF(Y$8:Y$27,"G"))</f>
      </c>
      <c r="Z32" s="11">
        <f>IF(Z$6="","",COUNTIF(Z$8:Z$27,"G"))</f>
      </c>
      <c r="AA32" s="11">
        <f>IF(AA$6="","",COUNTIF(AA$8:AA$27,"G"))</f>
      </c>
      <c r="AB32" s="11">
        <f>IF(AB$6="","",COUNTIF(AB$8:AB$27,"G"))</f>
      </c>
      <c r="AC32" s="11">
        <f>IF(AC$6="","",COUNTIF(AC$8:AC$27,"G"))</f>
      </c>
      <c r="AD32" s="11">
        <f>IF(AD$6="","",COUNTIF(AD$8:AD$27,"G"))</f>
      </c>
      <c r="AE32" s="11">
        <f>IF(AE$6="","",COUNTIF(AE$8:AE$27,"G"))</f>
      </c>
      <c r="AF32" s="11">
        <f>IF(AF$6="","",COUNTIF(AF$8:AF$27,"G"))</f>
      </c>
      <c r="AG32" s="11">
        <f>IF(AG$6="","",COUNTIF(AG$8:AG$27,"G"))</f>
      </c>
    </row>
    <row r="33" spans="2:33" x14ac:dyDescent="0.25">
      <c r="B33" s="10" t="s">
        <v>18</v>
      </c>
      <c r="C33" s="11">
        <f>IF(C$6="","",COUNTIF(C$8:C$27,"N"))</f>
      </c>
      <c r="D33" s="11">
        <f>IF(D$6="","",COUNTIF(D$8:D$27,"N"))</f>
      </c>
      <c r="E33" s="11">
        <f>IF(E$6="","",COUNTIF(E$8:E$27,"N"))</f>
      </c>
      <c r="F33" s="11">
        <f>IF(F$6="","",COUNTIF(F$8:F$27,"N"))</f>
      </c>
      <c r="G33" s="11">
        <f>IF(G$6="","",COUNTIF(G$8:G$27,"N"))</f>
      </c>
      <c r="H33" s="11">
        <f>IF(H$6="","",COUNTIF(H$8:H$27,"N"))</f>
      </c>
      <c r="I33" s="11">
        <f>IF(I$6="","",COUNTIF(I$8:I$27,"N"))</f>
      </c>
      <c r="J33" s="11">
        <f>IF(J$6="","",COUNTIF(J$8:J$27,"N"))</f>
      </c>
      <c r="K33" s="11">
        <f>IF(K$6="","",COUNTIF(K$8:K$27,"N"))</f>
      </c>
      <c r="L33" s="11">
        <f>IF(L$6="","",COUNTIF(L$8:L$27,"N"))</f>
      </c>
      <c r="M33" s="11">
        <f>IF(M$6="","",COUNTIF(M$8:M$27,"N"))</f>
      </c>
      <c r="N33" s="11">
        <f>IF(N$6="","",COUNTIF(N$8:N$27,"N"))</f>
      </c>
      <c r="O33" s="11">
        <f>IF(O$6="","",COUNTIF(O$8:O$27,"N"))</f>
      </c>
      <c r="P33" s="11">
        <f>IF(P$6="","",COUNTIF(P$8:P$27,"N"))</f>
      </c>
      <c r="Q33" s="11">
        <f>IF(Q$6="","",COUNTIF(Q$8:Q$27,"N"))</f>
      </c>
      <c r="R33" s="11">
        <f>IF(R$6="","",COUNTIF(R$8:R$27,"N"))</f>
      </c>
      <c r="S33" s="11">
        <f>IF(S$6="","",COUNTIF(S$8:S$27,"N"))</f>
      </c>
      <c r="T33" s="11">
        <f>IF(T$6="","",COUNTIF(T$8:T$27,"N"))</f>
      </c>
      <c r="U33" s="11">
        <f>IF(U$6="","",COUNTIF(U$8:U$27,"N"))</f>
      </c>
      <c r="V33" s="11">
        <f>IF(V$6="","",COUNTIF(V$8:V$27,"N"))</f>
      </c>
      <c r="W33" s="11">
        <f>IF(W$6="","",COUNTIF(W$8:W$27,"N"))</f>
      </c>
      <c r="X33" s="11">
        <f>IF(X$6="","",COUNTIF(X$8:X$27,"N"))</f>
      </c>
      <c r="Y33" s="11">
        <f>IF(Y$6="","",COUNTIF(Y$8:Y$27,"N"))</f>
      </c>
      <c r="Z33" s="11">
        <f>IF(Z$6="","",COUNTIF(Z$8:Z$27,"N"))</f>
      </c>
      <c r="AA33" s="11">
        <f>IF(AA$6="","",COUNTIF(AA$8:AA$27,"N"))</f>
      </c>
      <c r="AB33" s="11">
        <f>IF(AB$6="","",COUNTIF(AB$8:AB$27,"N"))</f>
      </c>
      <c r="AC33" s="11">
        <f>IF(AC$6="","",COUNTIF(AC$8:AC$27,"N"))</f>
      </c>
      <c r="AD33" s="11">
        <f>IF(AD$6="","",COUNTIF(AD$8:AD$27,"N"))</f>
      </c>
      <c r="AE33" s="11">
        <f>IF(AE$6="","",COUNTIF(AE$8:AE$27,"N"))</f>
      </c>
      <c r="AF33" s="11">
        <f>IF(AF$6="","",COUNTIF(AF$8:AF$27,"N"))</f>
      </c>
      <c r="AG33" s="11">
        <f>IF(AG$6="","",COUNTIF(AG$8:AG$27,"N"))</f>
      </c>
    </row>
    <row r="35" spans="2:38" x14ac:dyDescent="0.25">
      <c r="B35" s="13" t="s">
        <v>19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</row>
    <row r="36" spans="2:38" x14ac:dyDescent="0.25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</row>
  </sheetData>
  <mergeCells count="4">
    <mergeCell ref="A1:AG1"/>
    <mergeCell ref="C2:N2"/>
    <mergeCell ref="C3:E3"/>
    <mergeCell ref="B35:AL36"/>
  </mergeCells>
  <conditionalFormatting sqref="AI8:AI27">
    <cfRule type="expression" dxfId="0" priority="1">
      <formula>AND(ISNUMBER(AI8),AI8&gt;$P$4)</formula>
    </cfRule>
  </conditionalFormatting>
  <conditionalFormatting sqref="C8:AG27">
    <cfRule type="cellIs" dxfId="1" priority="2" operator="equal">
      <formula>"G"</formula>
    </cfRule>
    <cfRule type="cellIs" dxfId="2" priority="3" operator="equal">
      <formula>"HT"</formula>
    </cfRule>
  </conditionalFormatting>
  <dataValidations count="4">
    <dataValidation type="list" allowBlank="1" showErrorMessage="1" errorTitle="Geçersiz kod" error="Vardiyalar sayfasındaki kodlardan birini seçin." sqref="AA10:AG27">
      <formula1>Vardiyalar!$A$2:$A$20</formula1>
    </dataValidation>
    <dataValidation type="list" allowBlank="1" showErrorMessage="1" errorTitle="Geçersiz kod" error="Vardiyalar sayfasındaki kodlardan birini seçin." sqref="AA8:AG27">
      <formula1>Vardiyalar!$A$2:$A$20</formula1>
    </dataValidation>
    <dataValidation type="list" allowBlank="1" showErrorMessage="1" errorTitle="Geçersiz kod" error="Vardiyalar sayfasındaki kodlardan birini seçin." sqref="C10:AG27">
      <formula1>Vardiyalar!$A$2:$A$20</formula1>
    </dataValidation>
    <dataValidation type="list" allowBlank="1" showErrorMessage="1" errorTitle="Geçersiz kod" error="Vardiyalar sayfasındaki kodlardan birini seçin." sqref="C8:AG27">
      <formula1>Vardiyalar!$A$2:$A$20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10" customWidth="1"/>
  </cols>
  <sheetData>
    <row r="1" spans="1:1" x14ac:dyDescent="0.25">
      <c r="A1" s="16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7</v>
      </c>
    </row>
    <row r="8" spans="1:1" x14ac:dyDescent="0.25">
      <c r="A8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Çizelge</vt:lpstr>
      <vt:lpstr>Vardiyalar</vt:lpstr>
      <vt:lpstr>Nasıl kullanılır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giriş ai — www.giris.ai/araclar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